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1505"/>
  </bookViews>
  <sheets>
    <sheet name="LSL calc" sheetId="1" r:id="rId1"/>
    <sheet name="Stipends schedule and MEA" sheetId="2" r:id="rId2"/>
    <sheet name="Sheet3" sheetId="3" r:id="rId3"/>
  </sheets>
  <definedNames>
    <definedName name="_xlnm.Print_Area" localSheetId="0">'LSL calc'!$A$1:$Q$41</definedName>
  </definedNames>
  <calcPr calcId="145621"/>
</workbook>
</file>

<file path=xl/calcChain.xml><?xml version="1.0" encoding="utf-8"?>
<calcChain xmlns="http://schemas.openxmlformats.org/spreadsheetml/2006/main">
  <c r="E33" i="1" l="1"/>
  <c r="H15" i="1" l="1"/>
  <c r="H17" i="1" l="1"/>
  <c r="E23" i="1" l="1"/>
  <c r="E24" i="1" s="1"/>
  <c r="H31" i="1"/>
  <c r="E9" i="1" l="1"/>
  <c r="H14" i="1"/>
  <c r="E19" i="1" l="1"/>
  <c r="B16" i="1" l="1"/>
  <c r="H21" i="1" s="1"/>
  <c r="E21" i="1" l="1"/>
  <c r="H19" i="1"/>
  <c r="E26" i="1"/>
  <c r="E28" i="1" l="1"/>
  <c r="H24" i="1"/>
  <c r="E39" i="1" l="1"/>
  <c r="E41" i="1" l="1"/>
</calcChain>
</file>

<file path=xl/sharedStrings.xml><?xml version="1.0" encoding="utf-8"?>
<sst xmlns="http://schemas.openxmlformats.org/spreadsheetml/2006/main" count="93" uniqueCount="83">
  <si>
    <t>LSL calculation spreadsheet</t>
  </si>
  <si>
    <t>Monthly Stipend</t>
  </si>
  <si>
    <t>MTA (Ministry Tools Allowance)</t>
  </si>
  <si>
    <t>c</t>
  </si>
  <si>
    <t xml:space="preserve">Notes: </t>
  </si>
  <si>
    <t>PCQ LSL provn covers cash and lower EPFB</t>
  </si>
  <si>
    <t>Annualise the monthly stipend divide by 365 to obtain daily rate</t>
  </si>
  <si>
    <t>multiply daily rate by LSL days taken to obtain cash component</t>
  </si>
  <si>
    <t>Take lower EPFB / 365 x days of leave equals lower EPFB</t>
  </si>
  <si>
    <t>d</t>
  </si>
  <si>
    <t>Remaining Days in month</t>
  </si>
  <si>
    <t>Calculate travel allowance based on LSL days</t>
  </si>
  <si>
    <t>Calculate travel allowance based on normal days at 100 entitlement</t>
  </si>
  <si>
    <t>Daily rate</t>
  </si>
  <si>
    <t>Lower EPFB based on LSL days</t>
  </si>
  <si>
    <t>Book allowance (100% entitlement)</t>
  </si>
  <si>
    <t>Ministry Expense allowance</t>
  </si>
  <si>
    <t>LSL Leave payment</t>
  </si>
  <si>
    <t>Ministry Expenses Allowance Rates</t>
  </si>
  <si>
    <t>Urban Charge</t>
  </si>
  <si>
    <t>Provincial Charge</t>
  </si>
  <si>
    <t>Rural Charge</t>
  </si>
  <si>
    <t>Remote Charge</t>
  </si>
  <si>
    <t>QTC Principal &amp; Lecturers</t>
  </si>
  <si>
    <t>per month</t>
  </si>
  <si>
    <t>Director Ministry Resourcing /</t>
  </si>
  <si>
    <t>Christian Education</t>
  </si>
  <si>
    <t>Extras</t>
  </si>
  <si>
    <t>38c / klm for distances over 15,000 km pa</t>
  </si>
  <si>
    <t>46c / klm for distances over 20,000 km pa</t>
  </si>
  <si>
    <t>38c / klm for distances over 14,500 km pa</t>
  </si>
  <si>
    <t>46c / klm for distances over 17,500 km pa</t>
  </si>
  <si>
    <t>Ministry Staff eligible for EPFB</t>
  </si>
  <si>
    <t>Category</t>
  </si>
  <si>
    <t>Zone</t>
  </si>
  <si>
    <t>Cash stipend</t>
  </si>
  <si>
    <t>EPFB</t>
  </si>
  <si>
    <t>Superannuation</t>
  </si>
  <si>
    <t>Ministers (incl Chaplains) / Licentiates</t>
  </si>
  <si>
    <t>Urban</t>
  </si>
  <si>
    <t>Provincial</t>
  </si>
  <si>
    <t>Rural</t>
  </si>
  <si>
    <t>Remote</t>
  </si>
  <si>
    <t>Home Missionaries</t>
  </si>
  <si>
    <t>Specialised Minstry Workers / Deaconesses</t>
  </si>
  <si>
    <t>Director MR / CE</t>
  </si>
  <si>
    <t>QTC Lecturers</t>
  </si>
  <si>
    <t>MTN Trainees</t>
  </si>
  <si>
    <t>QTC Principal</t>
  </si>
  <si>
    <t>Stipends Schedule</t>
  </si>
  <si>
    <t>Travel allowance</t>
  </si>
  <si>
    <t>LSL travel allowance per LSL day</t>
  </si>
  <si>
    <t>Travel allowance for normal work days</t>
  </si>
  <si>
    <t>(payroll assumes each month = 30.417 days)</t>
  </si>
  <si>
    <t>Lower EPFB daily rate</t>
  </si>
  <si>
    <t>Enter number of LSL days</t>
  </si>
  <si>
    <t>Stipend based on LSL days</t>
  </si>
  <si>
    <t>Full month equals 30.417 days</t>
  </si>
  <si>
    <t>Enter % of entitlement</t>
  </si>
  <si>
    <t>Enter MTA entitement per region</t>
  </si>
  <si>
    <t>Adjusted entitlement</t>
  </si>
  <si>
    <t>LSL Stipend</t>
  </si>
  <si>
    <t>Lower EPFB annual rate</t>
  </si>
  <si>
    <t>Percentage</t>
  </si>
  <si>
    <t>Days of LSL</t>
  </si>
  <si>
    <t>Superannuation while on LSL</t>
  </si>
  <si>
    <t>Employee Name</t>
  </si>
  <si>
    <t>Congregation</t>
  </si>
  <si>
    <t xml:space="preserve">LSL Calculator </t>
  </si>
  <si>
    <t>Accounts use only:</t>
  </si>
  <si>
    <t>LSL provn</t>
  </si>
  <si>
    <t xml:space="preserve">Start date </t>
  </si>
  <si>
    <t>End date</t>
  </si>
  <si>
    <t>take monthly stipend x 12 (deduct higher EPFB (1829x12) to obtain lower EPFB</t>
  </si>
  <si>
    <t xml:space="preserve">Deduct $175 from Ministry tool allowance to obtain travel allowance amount. </t>
  </si>
  <si>
    <t>100% entitlement to monthly book allowance $175 (or adjust for % of entitlement)</t>
  </si>
  <si>
    <t>Value of Manse 2019</t>
  </si>
  <si>
    <t>The  Ministry worker is still entitled to receive the full EPFB from the congregation</t>
  </si>
  <si>
    <t>Note:</t>
  </si>
  <si>
    <t>The LSL provision covers the minimum urban stipend and lower EPFB for the period of Long Service Leave. The adjusted stipend amount payable to PCQ includes both of these adjustments.</t>
  </si>
  <si>
    <t xml:space="preserve"> </t>
  </si>
  <si>
    <t>(This amount will appear on your remittance statement)</t>
  </si>
  <si>
    <t>Credit against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</si>
</sst>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ill="1" applyBorder="1"/>
    <xf numFmtId="1" fontId="0" fillId="0" borderId="0" xfId="0" applyNumberFormat="1"/>
    <xf numFmtId="164" fontId="0" fillId="2" borderId="3" xfId="0" applyNumberFormat="1" applyFill="1" applyBorder="1"/>
    <xf numFmtId="1" fontId="1" fillId="2" borderId="2" xfId="0" applyNumberFormat="1" applyFont="1" applyFill="1" applyBorder="1"/>
    <xf numFmtId="0" fontId="0" fillId="0" borderId="0" xfId="0" applyBorder="1"/>
    <xf numFmtId="164" fontId="0" fillId="2" borderId="0" xfId="0" applyNumberFormat="1" applyFill="1" applyBorder="1"/>
    <xf numFmtId="0" fontId="0" fillId="0" borderId="0" xfId="0" applyFill="1" applyBorder="1"/>
    <xf numFmtId="1" fontId="0" fillId="4" borderId="0" xfId="0" applyNumberFormat="1" applyFill="1"/>
    <xf numFmtId="1" fontId="0" fillId="0" borderId="0" xfId="0" applyNumberFormat="1" applyFill="1"/>
    <xf numFmtId="0" fontId="0" fillId="0" borderId="0" xfId="0" applyFill="1"/>
    <xf numFmtId="1" fontId="0" fillId="4" borderId="3" xfId="0" applyNumberFormat="1" applyFill="1" applyBorder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/>
    <xf numFmtId="14" fontId="0" fillId="3" borderId="4" xfId="0" applyNumberFormat="1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0" xfId="0" applyFont="1"/>
    <xf numFmtId="166" fontId="7" fillId="0" borderId="0" xfId="2" applyNumberFormat="1" applyFont="1"/>
    <xf numFmtId="0" fontId="0" fillId="0" borderId="0" xfId="0" applyFont="1" applyBorder="1"/>
    <xf numFmtId="2" fontId="0" fillId="0" borderId="0" xfId="0" applyNumberFormat="1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selection activeCell="B2" sqref="B2:C2"/>
    </sheetView>
  </sheetViews>
  <sheetFormatPr defaultRowHeight="15" x14ac:dyDescent="0.25"/>
  <cols>
    <col min="1" max="1" width="25.5703125" customWidth="1"/>
    <col min="2" max="2" width="17.85546875" customWidth="1"/>
    <col min="3" max="3" width="21" customWidth="1"/>
    <col min="4" max="4" width="5.140625" customWidth="1"/>
    <col min="5" max="5" width="17.140625" customWidth="1"/>
    <col min="6" max="6" width="4.5703125" customWidth="1"/>
    <col min="7" max="7" width="35.7109375" bestFit="1" customWidth="1"/>
    <col min="8" max="8" width="30" bestFit="1" customWidth="1"/>
    <col min="9" max="9" width="3.7109375" customWidth="1"/>
    <col min="10" max="10" width="11.140625" customWidth="1"/>
    <col min="15" max="15" width="6.28515625" customWidth="1"/>
    <col min="16" max="16" width="9.140625" hidden="1" customWidth="1"/>
    <col min="17" max="17" width="19.85546875" customWidth="1"/>
    <col min="20" max="20" width="18.85546875" customWidth="1"/>
  </cols>
  <sheetData>
    <row r="1" spans="1:11" ht="29.25" customHeight="1" x14ac:dyDescent="0.35">
      <c r="A1" s="20" t="s">
        <v>68</v>
      </c>
    </row>
    <row r="2" spans="1:11" ht="36.75" customHeight="1" x14ac:dyDescent="0.25">
      <c r="A2" s="18" t="s">
        <v>66</v>
      </c>
      <c r="B2" s="28"/>
      <c r="C2" s="28"/>
    </row>
    <row r="3" spans="1:11" ht="36.75" customHeight="1" x14ac:dyDescent="0.25">
      <c r="A3" s="18" t="s">
        <v>67</v>
      </c>
      <c r="B3" s="29"/>
      <c r="C3" s="29"/>
    </row>
    <row r="4" spans="1:11" ht="36.75" customHeight="1" x14ac:dyDescent="0.25">
      <c r="A4" s="18" t="s">
        <v>71</v>
      </c>
      <c r="B4" s="21">
        <v>42877</v>
      </c>
      <c r="C4" s="19"/>
    </row>
    <row r="5" spans="1:11" ht="36.75" customHeight="1" x14ac:dyDescent="0.25">
      <c r="A5" s="18" t="s">
        <v>72</v>
      </c>
      <c r="B5" s="22">
        <v>42878</v>
      </c>
      <c r="C5" s="19"/>
    </row>
    <row r="7" spans="1:11" x14ac:dyDescent="0.25">
      <c r="A7" s="1" t="s">
        <v>0</v>
      </c>
      <c r="E7" s="1" t="s">
        <v>1</v>
      </c>
    </row>
    <row r="8" spans="1:11" ht="27" customHeight="1" x14ac:dyDescent="0.25">
      <c r="A8" s="1"/>
      <c r="E8" s="23">
        <v>3725</v>
      </c>
      <c r="J8" s="1" t="s">
        <v>76</v>
      </c>
    </row>
    <row r="9" spans="1:11" ht="25.5" customHeight="1" x14ac:dyDescent="0.25">
      <c r="A9" s="1"/>
      <c r="E9" s="12">
        <f>E8*(J13/100)</f>
        <v>3725</v>
      </c>
      <c r="J9" s="25">
        <v>1862</v>
      </c>
    </row>
    <row r="10" spans="1:11" x14ac:dyDescent="0.25">
      <c r="A10" s="1"/>
    </row>
    <row r="11" spans="1:11" x14ac:dyDescent="0.25">
      <c r="A11" s="1"/>
    </row>
    <row r="12" spans="1:11" x14ac:dyDescent="0.25">
      <c r="B12" s="1" t="s">
        <v>64</v>
      </c>
      <c r="E12" s="1" t="s">
        <v>61</v>
      </c>
      <c r="H12" s="1" t="s">
        <v>2</v>
      </c>
      <c r="J12" s="5" t="s">
        <v>63</v>
      </c>
      <c r="K12" t="s">
        <v>4</v>
      </c>
    </row>
    <row r="13" spans="1:11" ht="26.25" customHeight="1" x14ac:dyDescent="0.25">
      <c r="A13" s="1" t="s">
        <v>55</v>
      </c>
      <c r="B13" s="23">
        <v>4</v>
      </c>
      <c r="E13" s="23">
        <v>2856</v>
      </c>
      <c r="G13" t="s">
        <v>59</v>
      </c>
      <c r="H13" s="23">
        <v>889</v>
      </c>
      <c r="J13" s="24">
        <v>100</v>
      </c>
      <c r="K13" t="s">
        <v>58</v>
      </c>
    </row>
    <row r="14" spans="1:11" x14ac:dyDescent="0.25">
      <c r="A14" s="4" t="s">
        <v>57</v>
      </c>
      <c r="G14" t="s">
        <v>60</v>
      </c>
      <c r="H14" s="15">
        <f>H13*(J13/100)</f>
        <v>889</v>
      </c>
    </row>
    <row r="15" spans="1:11" x14ac:dyDescent="0.25">
      <c r="G15" t="s">
        <v>15</v>
      </c>
      <c r="H15" s="15">
        <f>175*(J13/100)</f>
        <v>175</v>
      </c>
      <c r="K15" t="s">
        <v>75</v>
      </c>
    </row>
    <row r="16" spans="1:11" x14ac:dyDescent="0.25">
      <c r="A16" t="s">
        <v>10</v>
      </c>
      <c r="B16" s="7">
        <f>30.417-B13</f>
        <v>26.417000000000002</v>
      </c>
      <c r="H16" s="16"/>
    </row>
    <row r="17" spans="2:11" x14ac:dyDescent="0.25">
      <c r="B17" s="4" t="s">
        <v>53</v>
      </c>
      <c r="G17" t="s">
        <v>50</v>
      </c>
      <c r="H17" s="15">
        <f>IF(H13&gt;175,((H13*(J13/100))-H15),0)</f>
        <v>714</v>
      </c>
      <c r="K17" t="s">
        <v>74</v>
      </c>
    </row>
    <row r="18" spans="2:11" x14ac:dyDescent="0.25">
      <c r="H18" s="16"/>
    </row>
    <row r="19" spans="2:11" x14ac:dyDescent="0.25">
      <c r="B19" s="1" t="s">
        <v>61</v>
      </c>
      <c r="C19" t="s">
        <v>13</v>
      </c>
      <c r="E19" s="8">
        <f>IF(E13&gt;0,(E13*(J13/100)*12/365),0)</f>
        <v>93.895890410958899</v>
      </c>
      <c r="G19" s="1" t="s">
        <v>51</v>
      </c>
      <c r="H19" s="15">
        <f>(H17/3)*12/365*(B13)</f>
        <v>31.298630136986301</v>
      </c>
      <c r="K19" t="s">
        <v>11</v>
      </c>
    </row>
    <row r="20" spans="2:11" x14ac:dyDescent="0.25">
      <c r="H20" s="16"/>
    </row>
    <row r="21" spans="2:11" x14ac:dyDescent="0.25">
      <c r="B21" t="s">
        <v>56</v>
      </c>
      <c r="D21" t="s">
        <v>3</v>
      </c>
      <c r="E21" s="14">
        <f>E19*B13</f>
        <v>375.58356164383559</v>
      </c>
      <c r="G21" t="s">
        <v>52</v>
      </c>
      <c r="H21" s="15">
        <f>H17*12/365*B16</f>
        <v>620.11193424657529</v>
      </c>
      <c r="K21" t="s">
        <v>12</v>
      </c>
    </row>
    <row r="23" spans="2:11" x14ac:dyDescent="0.25">
      <c r="B23" t="s">
        <v>62</v>
      </c>
      <c r="E23" s="8">
        <f>IF(E13&gt;0,((E13*12)-($J$9*12))*(J13/100),0)</f>
        <v>11928</v>
      </c>
      <c r="H23" s="3"/>
    </row>
    <row r="24" spans="2:11" ht="15.75" thickBot="1" x14ac:dyDescent="0.3">
      <c r="B24" t="s">
        <v>54</v>
      </c>
      <c r="E24" s="8">
        <f>E23/365</f>
        <v>32.679452054794524</v>
      </c>
      <c r="G24" t="s">
        <v>16</v>
      </c>
      <c r="H24" s="10">
        <f>ROUND((H15+H19+H21),3)</f>
        <v>826.41099999999994</v>
      </c>
      <c r="K24" t="s">
        <v>6</v>
      </c>
    </row>
    <row r="25" spans="2:11" ht="15.75" thickTop="1" x14ac:dyDescent="0.25">
      <c r="E25" s="3"/>
      <c r="K25" t="s">
        <v>7</v>
      </c>
    </row>
    <row r="26" spans="2:11" x14ac:dyDescent="0.25">
      <c r="B26" t="s">
        <v>14</v>
      </c>
      <c r="D26" t="s">
        <v>9</v>
      </c>
      <c r="E26" s="14">
        <f>E23/365*B13</f>
        <v>130.7178082191781</v>
      </c>
    </row>
    <row r="27" spans="2:11" x14ac:dyDescent="0.25">
      <c r="K27" t="s">
        <v>73</v>
      </c>
    </row>
    <row r="28" spans="2:11" x14ac:dyDescent="0.25">
      <c r="B28" t="s">
        <v>17</v>
      </c>
      <c r="E28" s="17">
        <f>ROUND((E21+E26),4)</f>
        <v>506.3014</v>
      </c>
      <c r="H28" s="1" t="s">
        <v>37</v>
      </c>
    </row>
    <row r="29" spans="2:11" ht="23.25" customHeight="1" x14ac:dyDescent="0.25">
      <c r="H29" s="23">
        <v>843</v>
      </c>
    </row>
    <row r="30" spans="2:11" x14ac:dyDescent="0.25">
      <c r="E30" s="8"/>
      <c r="K30" t="s">
        <v>8</v>
      </c>
    </row>
    <row r="31" spans="2:11" x14ac:dyDescent="0.25">
      <c r="G31" t="s">
        <v>65</v>
      </c>
      <c r="H31" s="9">
        <f>IF(H29&gt;0,(H29*(J13/100)*12/365)*30.42,0)</f>
        <v>843.09238356164394</v>
      </c>
      <c r="K31" s="2"/>
    </row>
    <row r="32" spans="2:11" x14ac:dyDescent="0.25">
      <c r="B32" s="1"/>
      <c r="E32" t="s">
        <v>80</v>
      </c>
      <c r="K32" t="s">
        <v>5</v>
      </c>
    </row>
    <row r="33" spans="1:13" ht="18.75" x14ac:dyDescent="0.3">
      <c r="B33" s="30" t="s">
        <v>82</v>
      </c>
      <c r="E33" s="31">
        <f>E28</f>
        <v>506.3014</v>
      </c>
    </row>
    <row r="34" spans="1:13" x14ac:dyDescent="0.25">
      <c r="B34" t="s">
        <v>81</v>
      </c>
      <c r="G34" s="11"/>
      <c r="H34" s="13"/>
    </row>
    <row r="35" spans="1:13" x14ac:dyDescent="0.25">
      <c r="G35" s="11"/>
      <c r="H35" s="13"/>
    </row>
    <row r="36" spans="1:13" x14ac:dyDescent="0.25">
      <c r="A36" s="27" t="s">
        <v>78</v>
      </c>
      <c r="B36" s="32" t="s">
        <v>79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B37" s="32" t="s">
        <v>77</v>
      </c>
      <c r="C37" s="32"/>
      <c r="D37" s="32"/>
      <c r="E37" s="32"/>
      <c r="F37" s="32"/>
      <c r="G37" s="32"/>
      <c r="H37" s="33"/>
      <c r="I37" s="32"/>
      <c r="J37" s="32"/>
      <c r="K37" s="32"/>
      <c r="L37" s="32"/>
      <c r="M37" s="32"/>
    </row>
    <row r="38" spans="1:13" x14ac:dyDescent="0.25">
      <c r="H38" s="3"/>
    </row>
    <row r="39" spans="1:13" x14ac:dyDescent="0.25">
      <c r="A39" t="s">
        <v>69</v>
      </c>
      <c r="B39" t="s">
        <v>70</v>
      </c>
      <c r="E39" s="8">
        <f>E28</f>
        <v>506.3014</v>
      </c>
    </row>
    <row r="40" spans="1:13" x14ac:dyDescent="0.25">
      <c r="E40" s="8"/>
    </row>
    <row r="41" spans="1:13" x14ac:dyDescent="0.25">
      <c r="E41" s="8">
        <f>SUM(E39:E40)</f>
        <v>506.3014</v>
      </c>
    </row>
    <row r="43" spans="1:13" x14ac:dyDescent="0.25">
      <c r="B43" s="26"/>
    </row>
  </sheetData>
  <sheetProtection password="C4FA" sheet="1" objects="1" scenarios="1" selectLockedCells="1"/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B35" sqref="B35"/>
    </sheetView>
  </sheetViews>
  <sheetFormatPr defaultRowHeight="15" x14ac:dyDescent="0.25"/>
  <cols>
    <col min="1" max="1" width="39.28515625" customWidth="1"/>
    <col min="3" max="3" width="14.42578125" customWidth="1"/>
    <col min="4" max="4" width="12.7109375" customWidth="1"/>
    <col min="5" max="5" width="15.28515625" bestFit="1" customWidth="1"/>
    <col min="10" max="10" width="19" customWidth="1"/>
  </cols>
  <sheetData>
    <row r="1" spans="1:17" x14ac:dyDescent="0.25">
      <c r="A1" s="1" t="s">
        <v>49</v>
      </c>
      <c r="B1">
        <v>2019</v>
      </c>
    </row>
    <row r="2" spans="1:17" x14ac:dyDescent="0.25">
      <c r="A2" s="1"/>
    </row>
    <row r="3" spans="1:17" x14ac:dyDescent="0.25">
      <c r="A3" s="1" t="s">
        <v>32</v>
      </c>
      <c r="B3" s="1"/>
      <c r="C3" s="1"/>
      <c r="D3" s="1"/>
      <c r="E3" s="1"/>
      <c r="F3" s="1"/>
    </row>
    <row r="5" spans="1:17" s="1" customFormat="1" x14ac:dyDescent="0.25">
      <c r="A5" s="1" t="s">
        <v>33</v>
      </c>
      <c r="B5" s="5" t="s">
        <v>34</v>
      </c>
      <c r="C5" s="5" t="s">
        <v>35</v>
      </c>
      <c r="D5" s="5" t="s">
        <v>36</v>
      </c>
      <c r="E5" s="5" t="s">
        <v>37</v>
      </c>
      <c r="I5" s="1" t="s">
        <v>18</v>
      </c>
    </row>
    <row r="6" spans="1:17" x14ac:dyDescent="0.25">
      <c r="K6" t="s">
        <v>24</v>
      </c>
      <c r="M6" t="s">
        <v>27</v>
      </c>
    </row>
    <row r="7" spans="1:17" s="1" customFormat="1" x14ac:dyDescent="0.25">
      <c r="A7" t="s">
        <v>38</v>
      </c>
      <c r="B7" t="s">
        <v>39</v>
      </c>
      <c r="C7">
        <v>2856</v>
      </c>
      <c r="D7">
        <v>2856</v>
      </c>
      <c r="E7">
        <v>857</v>
      </c>
      <c r="F7"/>
      <c r="I7" s="6" t="s">
        <v>19</v>
      </c>
      <c r="J7" s="6"/>
      <c r="K7" s="6">
        <v>889</v>
      </c>
      <c r="L7" s="6"/>
      <c r="M7" s="6" t="s">
        <v>30</v>
      </c>
      <c r="N7" s="6"/>
      <c r="O7" s="6"/>
      <c r="P7" s="6"/>
      <c r="Q7" s="6"/>
    </row>
    <row r="8" spans="1:17" x14ac:dyDescent="0.25">
      <c r="B8" t="s">
        <v>40</v>
      </c>
      <c r="C8">
        <v>2913</v>
      </c>
      <c r="D8">
        <v>2913</v>
      </c>
      <c r="E8">
        <v>857</v>
      </c>
      <c r="I8" t="s">
        <v>20</v>
      </c>
      <c r="K8">
        <v>900</v>
      </c>
      <c r="M8" t="s">
        <v>28</v>
      </c>
    </row>
    <row r="9" spans="1:17" x14ac:dyDescent="0.25">
      <c r="B9" t="s">
        <v>41</v>
      </c>
      <c r="C9">
        <v>2970</v>
      </c>
      <c r="D9">
        <v>2970</v>
      </c>
      <c r="E9">
        <v>857</v>
      </c>
      <c r="I9" t="s">
        <v>21</v>
      </c>
      <c r="K9">
        <v>1170</v>
      </c>
      <c r="M9" t="s">
        <v>31</v>
      </c>
    </row>
    <row r="10" spans="1:17" x14ac:dyDescent="0.25">
      <c r="B10" t="s">
        <v>42</v>
      </c>
      <c r="C10">
        <v>3084</v>
      </c>
      <c r="D10">
        <v>3084</v>
      </c>
      <c r="E10">
        <v>857</v>
      </c>
      <c r="I10" t="s">
        <v>22</v>
      </c>
      <c r="K10">
        <v>1266</v>
      </c>
      <c r="M10" t="s">
        <v>29</v>
      </c>
    </row>
    <row r="12" spans="1:17" x14ac:dyDescent="0.25">
      <c r="I12" t="s">
        <v>23</v>
      </c>
      <c r="K12">
        <v>263</v>
      </c>
    </row>
    <row r="13" spans="1:17" x14ac:dyDescent="0.25">
      <c r="A13" t="s">
        <v>43</v>
      </c>
      <c r="I13" t="s">
        <v>25</v>
      </c>
    </row>
    <row r="14" spans="1:17" x14ac:dyDescent="0.25">
      <c r="B14" t="s">
        <v>39</v>
      </c>
      <c r="C14">
        <v>2542</v>
      </c>
      <c r="D14">
        <v>2542</v>
      </c>
      <c r="E14">
        <v>763</v>
      </c>
      <c r="I14" t="s">
        <v>26</v>
      </c>
      <c r="K14">
        <v>175</v>
      </c>
    </row>
    <row r="15" spans="1:17" x14ac:dyDescent="0.25">
      <c r="B15" t="s">
        <v>40</v>
      </c>
      <c r="C15">
        <v>2593</v>
      </c>
      <c r="D15">
        <v>2593</v>
      </c>
      <c r="E15">
        <v>763</v>
      </c>
    </row>
    <row r="16" spans="1:17" x14ac:dyDescent="0.25">
      <c r="B16" t="s">
        <v>41</v>
      </c>
      <c r="C16">
        <v>2644</v>
      </c>
      <c r="D16">
        <v>2644</v>
      </c>
      <c r="E16">
        <v>763</v>
      </c>
    </row>
    <row r="17" spans="1:9" x14ac:dyDescent="0.25">
      <c r="B17" t="s">
        <v>42</v>
      </c>
      <c r="C17">
        <v>2745</v>
      </c>
      <c r="D17">
        <v>2745</v>
      </c>
      <c r="E17">
        <v>763</v>
      </c>
    </row>
    <row r="18" spans="1:9" x14ac:dyDescent="0.25">
      <c r="I18" s="1"/>
    </row>
    <row r="19" spans="1:9" x14ac:dyDescent="0.25">
      <c r="A19" t="s">
        <v>44</v>
      </c>
      <c r="B19" t="s">
        <v>39</v>
      </c>
      <c r="C19">
        <v>2142</v>
      </c>
      <c r="D19">
        <v>2142</v>
      </c>
      <c r="E19">
        <v>643</v>
      </c>
    </row>
    <row r="20" spans="1:9" x14ac:dyDescent="0.25">
      <c r="B20" t="s">
        <v>40</v>
      </c>
      <c r="C20">
        <v>2185</v>
      </c>
      <c r="D20">
        <v>2185</v>
      </c>
      <c r="E20">
        <v>643</v>
      </c>
    </row>
    <row r="21" spans="1:9" x14ac:dyDescent="0.25">
      <c r="B21" t="s">
        <v>41</v>
      </c>
      <c r="C21">
        <v>2228</v>
      </c>
      <c r="D21">
        <v>2228</v>
      </c>
      <c r="E21">
        <v>643</v>
      </c>
    </row>
    <row r="22" spans="1:9" x14ac:dyDescent="0.25">
      <c r="B22" t="s">
        <v>42</v>
      </c>
      <c r="C22">
        <v>2313</v>
      </c>
      <c r="D22">
        <v>2313</v>
      </c>
      <c r="E22">
        <v>643</v>
      </c>
    </row>
    <row r="25" spans="1:9" x14ac:dyDescent="0.25">
      <c r="A25" t="s">
        <v>45</v>
      </c>
      <c r="C25">
        <v>3284</v>
      </c>
      <c r="D25">
        <v>3284</v>
      </c>
      <c r="E25">
        <v>857</v>
      </c>
    </row>
    <row r="28" spans="1:9" x14ac:dyDescent="0.25">
      <c r="A28" t="s">
        <v>48</v>
      </c>
      <c r="C28">
        <v>3713</v>
      </c>
      <c r="D28">
        <v>3713</v>
      </c>
      <c r="E28">
        <v>857</v>
      </c>
    </row>
    <row r="29" spans="1:9" x14ac:dyDescent="0.25">
      <c r="A29" t="s">
        <v>46</v>
      </c>
      <c r="C29">
        <v>3427</v>
      </c>
      <c r="D29">
        <v>3427</v>
      </c>
      <c r="E29">
        <v>857</v>
      </c>
    </row>
    <row r="31" spans="1:9" x14ac:dyDescent="0.25">
      <c r="A31" t="s">
        <v>47</v>
      </c>
      <c r="C31">
        <v>1428</v>
      </c>
      <c r="D31">
        <v>1428</v>
      </c>
      <c r="E31">
        <v>429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3815CFFEAFAF4E9D7FB5BD9031FEBF" ma:contentTypeVersion="10" ma:contentTypeDescription="Create a new document." ma:contentTypeScope="" ma:versionID="1c4247b759236bc20edecd0b5e08e8f6">
  <xsd:schema xmlns:xsd="http://www.w3.org/2001/XMLSchema" xmlns:xs="http://www.w3.org/2001/XMLSchema" xmlns:p="http://schemas.microsoft.com/office/2006/metadata/properties" xmlns:ns2="e025cf38-77b6-4a82-9415-dc9109f2d717" xmlns:ns3="0ec268d8-567d-4c47-910f-689dbb9fd9b9" targetNamespace="http://schemas.microsoft.com/office/2006/metadata/properties" ma:root="true" ma:fieldsID="c8a5a639283ebbdb53a5628f4e2a924a" ns2:_="" ns3:_="">
    <xsd:import namespace="e025cf38-77b6-4a82-9415-dc9109f2d717"/>
    <xsd:import namespace="0ec268d8-567d-4c47-910f-689dbb9fd9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5cf38-77b6-4a82-9415-dc9109f2d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268d8-567d-4c47-910f-689dbb9fd9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8547D-84D0-4FC1-8A1D-F054EE12E4C3}"/>
</file>

<file path=customXml/itemProps2.xml><?xml version="1.0" encoding="utf-8"?>
<ds:datastoreItem xmlns:ds="http://schemas.openxmlformats.org/officeDocument/2006/customXml" ds:itemID="{66BE18CD-CFE2-4A08-8C93-FDE26BF95012}"/>
</file>

<file path=customXml/itemProps3.xml><?xml version="1.0" encoding="utf-8"?>
<ds:datastoreItem xmlns:ds="http://schemas.openxmlformats.org/officeDocument/2006/customXml" ds:itemID="{499399B2-22CC-414C-AB7B-2D5E716A6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LSL calc</vt:lpstr>
      <vt:lpstr>Stipends schedule and MEA</vt:lpstr>
      <vt:lpstr>Sheet3</vt:lpstr>
      <vt:lpstr>'LSL calc'!Print_Area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volunteer</dc:creator>
  <cp:lastModifiedBy>Kathleen Wex</cp:lastModifiedBy>
  <cp:lastPrinted>2018-10-29T03:30:46Z</cp:lastPrinted>
  <dcterms:created xsi:type="dcterms:W3CDTF">2015-10-01T05:10:36Z</dcterms:created>
  <dcterms:modified xsi:type="dcterms:W3CDTF">2018-11-19T23:33:54Z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0x0101002A3815CFFEAFAF4E9D7FB5BD9031FEBF</vt:lpwstr>
  </property>
</Properties>
</file>